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1-Documentos\GESTION-CURSOS\2026\"/>
    </mc:Choice>
  </mc:AlternateContent>
  <xr:revisionPtr revIDLastSave="0" documentId="13_ncr:1_{2143B38D-4292-46D0-A7E1-8F8F5980D0CB}" xr6:coauthVersionLast="47" xr6:coauthVersionMax="47" xr10:uidLastSave="{00000000-0000-0000-0000-000000000000}"/>
  <bookViews>
    <workbookView xWindow="-120" yWindow="-120" windowWidth="29040" windowHeight="15720" tabRatio="789" xr2:uid="{00000000-000D-0000-FFFF-FFFF00000000}"/>
  </bookViews>
  <sheets>
    <sheet name="listado alumnos" sheetId="5" r:id="rId1"/>
    <sheet name="DVRUT" sheetId="21" r:id="rId2"/>
  </sheets>
  <externalReferences>
    <externalReference r:id="rId3"/>
  </externalReferences>
  <definedNames>
    <definedName name="_xlnm.Print_Area" localSheetId="0">'listado alumnos'!$A$1:$W$19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5" l="1"/>
  <c r="S9" i="5"/>
  <c r="S10" i="5"/>
  <c r="S11" i="5"/>
  <c r="S12" i="5"/>
  <c r="S13" i="5"/>
  <c r="S14" i="5"/>
  <c r="S15" i="5"/>
  <c r="S16" i="5"/>
  <c r="U16" i="5" s="1"/>
  <c r="T8" i="5"/>
  <c r="T9" i="5"/>
  <c r="U9" i="5" s="1"/>
  <c r="T10" i="5"/>
  <c r="U10" i="5" s="1"/>
  <c r="T11" i="5"/>
  <c r="U11" i="5" s="1"/>
  <c r="T12" i="5"/>
  <c r="T13" i="5"/>
  <c r="T14" i="5"/>
  <c r="T15" i="5"/>
  <c r="T16" i="5"/>
  <c r="K11" i="5" a="1"/>
  <c r="K10" i="5" a="1"/>
  <c r="K13" i="5" a="1"/>
  <c r="K9" i="5" a="1"/>
  <c r="K12" i="5" a="1"/>
  <c r="K15" i="5" a="1"/>
  <c r="K14" i="5" a="1"/>
  <c r="K8" i="5" a="1"/>
  <c r="K16" i="5" a="1"/>
  <c r="U8" i="5" l="1"/>
  <c r="U15" i="5"/>
  <c r="U14" i="5"/>
  <c r="U13" i="5"/>
  <c r="U12" i="5"/>
  <c r="K14" i="5"/>
  <c r="K15" i="5"/>
  <c r="K12" i="5"/>
  <c r="K13" i="5"/>
  <c r="K11" i="5"/>
  <c r="K10" i="5"/>
  <c r="K16" i="5"/>
  <c r="K9" i="5"/>
  <c r="K8" i="5"/>
  <c r="L8" i="5" s="1"/>
  <c r="G9" i="5"/>
  <c r="G10" i="5"/>
  <c r="G11" i="5"/>
  <c r="G12" i="5"/>
  <c r="G13" i="5"/>
  <c r="G14" i="5"/>
  <c r="G15" i="5"/>
  <c r="G16" i="5"/>
  <c r="G8" i="5"/>
  <c r="A11" i="5"/>
  <c r="H11" i="5"/>
  <c r="I11" i="5"/>
  <c r="J11" i="5"/>
  <c r="A13" i="5"/>
  <c r="A14" i="5"/>
  <c r="A15" i="5"/>
  <c r="A16" i="5"/>
  <c r="H13" i="5"/>
  <c r="H14" i="5"/>
  <c r="H15" i="5"/>
  <c r="H16" i="5"/>
  <c r="I13" i="5"/>
  <c r="I14" i="5"/>
  <c r="I15" i="5"/>
  <c r="I16" i="5"/>
  <c r="J13" i="5"/>
  <c r="J14" i="5"/>
  <c r="J15" i="5"/>
  <c r="J16" i="5"/>
  <c r="A12" i="5"/>
  <c r="H12" i="5"/>
  <c r="I12" i="5"/>
  <c r="J12" i="5"/>
  <c r="A10" i="5"/>
  <c r="H10" i="5"/>
  <c r="I10" i="5"/>
  <c r="J10" i="5"/>
  <c r="A9" i="5"/>
  <c r="H9" i="5"/>
  <c r="I9" i="5"/>
  <c r="J9" i="5"/>
  <c r="A8" i="5"/>
  <c r="H8" i="5"/>
  <c r="I8" i="5"/>
  <c r="J8" i="5"/>
  <c r="L16" i="5" l="1"/>
  <c r="L15" i="5"/>
  <c r="L14" i="5"/>
  <c r="L13" i="5"/>
  <c r="L12" i="5"/>
  <c r="L10" i="5"/>
  <c r="L9" i="5"/>
  <c r="L11" i="5"/>
  <c r="V13" i="5"/>
  <c r="V16" i="5"/>
  <c r="V10" i="5"/>
  <c r="V9" i="5"/>
  <c r="V15" i="5"/>
  <c r="V14" i="5"/>
  <c r="V12" i="5"/>
  <c r="V11" i="5"/>
  <c r="V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<sst xmlns="http://schemas.openxmlformats.org/spreadsheetml/2006/main" count="106" uniqueCount="80">
  <si>
    <t>UAC</t>
  </si>
  <si>
    <t>RUT</t>
  </si>
  <si>
    <t>I DE</t>
  </si>
  <si>
    <t>ANEXO N° 1</t>
  </si>
  <si>
    <t>LISTADO DE ALUMNOS PARA INCORPORAR A LOS CURSOS DE REQUISITO DE ASCENSO A DISTANCIA</t>
  </si>
  <si>
    <t xml:space="preserve">Nº </t>
  </si>
  <si>
    <t>NOMBRES</t>
  </si>
  <si>
    <t>APELLIDO PAT.</t>
  </si>
  <si>
    <t>APELLIDO MAT.</t>
  </si>
  <si>
    <t>LARGO</t>
  </si>
  <si>
    <t>P1</t>
  </si>
  <si>
    <t>P2</t>
  </si>
  <si>
    <t>GUION</t>
  </si>
  <si>
    <t>DVRUT</t>
  </si>
  <si>
    <t>CELULAR</t>
  </si>
  <si>
    <t>UNIDAD</t>
  </si>
  <si>
    <t>FECHA ASCENSO</t>
  </si>
  <si>
    <t>REQUISITO</t>
  </si>
  <si>
    <t>CORRESPONDE</t>
  </si>
  <si>
    <t>OBS</t>
  </si>
  <si>
    <t>CBO</t>
  </si>
  <si>
    <t>TTE</t>
  </si>
  <si>
    <t>CB2</t>
  </si>
  <si>
    <t>CB1</t>
  </si>
  <si>
    <t>GONZÁLEZ</t>
  </si>
  <si>
    <t>JUAN CARLOS</t>
  </si>
  <si>
    <t>HERNÁNDEZ</t>
  </si>
  <si>
    <t>ALF</t>
  </si>
  <si>
    <t>RIVERA</t>
  </si>
  <si>
    <t>OLIVARES</t>
  </si>
  <si>
    <t>CAP</t>
  </si>
  <si>
    <t>VERGARA</t>
  </si>
  <si>
    <t>SG2</t>
  </si>
  <si>
    <t xml:space="preserve">PAVEZ </t>
  </si>
  <si>
    <t>ARAYA</t>
  </si>
  <si>
    <t>SALAS</t>
  </si>
  <si>
    <t>RODRIGO ANTONIO</t>
  </si>
  <si>
    <t>BADILLA</t>
  </si>
  <si>
    <t>SG1</t>
  </si>
  <si>
    <t>SANTANDER</t>
  </si>
  <si>
    <t>HUGO CESAR</t>
  </si>
  <si>
    <t xml:space="preserve">MUÑOZ </t>
  </si>
  <si>
    <t>ORLANDO JAVIER</t>
  </si>
  <si>
    <t>18.013.205-8</t>
  </si>
  <si>
    <t>FRANCISCO JAVIER</t>
  </si>
  <si>
    <t>VICENTELO</t>
  </si>
  <si>
    <t>16.489.350-2</t>
  </si>
  <si>
    <t>12.216.390-3</t>
  </si>
  <si>
    <t>VALLEJOS</t>
  </si>
  <si>
    <t>JUAN ANDRES</t>
  </si>
  <si>
    <t>OSWALDO ESTEBAN</t>
  </si>
  <si>
    <t>JAURES</t>
  </si>
  <si>
    <t>BAEZA</t>
  </si>
  <si>
    <t>16.133.858-3</t>
  </si>
  <si>
    <t>GABRIEL ALEJANDRO</t>
  </si>
  <si>
    <t>15.533.949-7</t>
  </si>
  <si>
    <t>JAVIER ADRIAN</t>
  </si>
  <si>
    <t>14.024.716-2</t>
  </si>
  <si>
    <t>3RA BRIACO "La Concepción"</t>
  </si>
  <si>
    <t>FAJARDO</t>
  </si>
  <si>
    <t xml:space="preserve">ALARCÓN </t>
  </si>
  <si>
    <t>10.884.692-5</t>
  </si>
  <si>
    <t>3RA BRIACO</t>
  </si>
  <si>
    <t>08.981.546-0</t>
  </si>
  <si>
    <t>U. Abreviado</t>
  </si>
  <si>
    <t>VALIDA RUN</t>
  </si>
  <si>
    <t>CORREO</t>
  </si>
  <si>
    <t>GR</t>
  </si>
  <si>
    <t>hmunozar@ferddee.com</t>
  </si>
  <si>
    <t>osantandero1976@correo.com</t>
  </si>
  <si>
    <t>fsalas.ing@correo.com</t>
  </si>
  <si>
    <t>alacran.raf@correo.com</t>
  </si>
  <si>
    <t>juan.vergara@correo.com</t>
  </si>
  <si>
    <t>jcvred14@correo.com</t>
  </si>
  <si>
    <t>oswaldojaures27@correo.com</t>
  </si>
  <si>
    <t>gabrielbadillap@correo.com</t>
  </si>
  <si>
    <t>javierhadriang@correo.com</t>
  </si>
  <si>
    <t>12.727.001-K</t>
  </si>
  <si>
    <t>PENDIENTE</t>
  </si>
  <si>
    <t>AÑOS EN EL GRADO AL 31DIC2026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</si>
</sst>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9" fillId="0" borderId="0" xfId="0" applyFont="1"/>
    <xf numFmtId="0" fontId="9" fillId="0" borderId="0" xfId="0" applyFont="1" applyAlignment="1">
      <alignment horizontal="right"/>
    </xf>
    <xf numFmtId="14" fontId="9" fillId="0" borderId="0" xfId="0" applyNumberFormat="1" applyFont="1" applyProtection="1"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1" fillId="0" borderId="0" xfId="1" applyAlignment="1" applyProtection="1">
      <protection locked="0"/>
    </xf>
    <xf numFmtId="0" fontId="1" fillId="0" borderId="0" xfId="1" applyFill="1" applyAlignment="1" applyProtection="1">
      <protection locked="0"/>
    </xf>
    <xf numFmtId="17" fontId="9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8">
    <cellStyle name="Hipervínculo" xfId="1" builtinId="8"/>
    <cellStyle name="Hipervínculo 2" xfId="7" xr:uid="{73943ECC-D9D2-4607-A3B9-F420DE9205D7}"/>
    <cellStyle name="Normal" xfId="0" builtinId="0"/>
    <cellStyle name="Normal 2" xfId="2" xr:uid="{00000000-0005-0000-0000-000002000000}"/>
    <cellStyle name="Normal 3" xfId="6" xr:uid="{00000000-0005-0000-0000-000003000000}"/>
    <cellStyle name="Normal 4" xfId="3" xr:uid="{00000000-0005-0000-0000-000004000000}"/>
    <cellStyle name="Normal 6" xfId="4" xr:uid="{00000000-0005-0000-0000-000005000000}"/>
    <cellStyle name="Normal 8" xfId="5" xr:uid="{00000000-0005-0000-0000-000006000000}"/>
  </cellStyles>
  <dxfs count="32"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alignment horizontal="center" textRotation="0" indent="0" justifyLastLine="0" shrinkToFit="0" readingOrder="0"/>
      <protection locked="0" hidden="0"/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right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protection locked="0" hidden="0"/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indent="0" justifyLastLine="0" shrinkToFit="0" readingOrder="0"/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1" tint="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Estilo de tabla 1" pivot="0" count="3" xr9:uid="{CAE4AF23-EE4E-4B5D-A5FE-42DBDB1DC184}">
      <tableStyleElement type="wholeTable" dxfId="31"/>
      <tableStyleElement type="headerRow" dxfId="30"/>
      <tableStyleElement type="firstRowStripe" dxfId="2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30726</xdr:colOff>
      <xdr:row>0</xdr:row>
      <xdr:rowOff>20484</xdr:rowOff>
    </xdr:from>
    <xdr:to>
      <xdr:col>3</xdr:col>
      <xdr:colOff>573549</xdr:colOff>
      <xdr:row>3</xdr:row>
      <xdr:rowOff>98961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B4F9B00-DA9F-F5F4-EDFD-E28BAE2C1040}"/>
            </a:ext>
          </a:extLst>
        </xdr:cNvPr>
        <xdr:cNvSpPr txBox="1"/>
      </xdr:nvSpPr>
      <xdr:spPr>
        <a:xfrm>
          <a:off x="30726" y="20484"/>
          <a:ext cx="2707596" cy="6722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100">
              <a:latin typeface="Times New Roman" panose="02020603050405020304" pitchFamily="18" charset="0"/>
              <a:cs typeface="Times New Roman" panose="02020603050405020304" pitchFamily="18" charset="0"/>
            </a:rPr>
            <a:t>EJÉRCITO DE CHILE</a:t>
          </a:r>
        </a:p>
        <a:p>
          <a:pPr algn="ctr"/>
          <a:r>
            <a:rPr lang="es-CL" sz="1100">
              <a:latin typeface="Times New Roman" panose="02020603050405020304" pitchFamily="18" charset="0"/>
              <a:cs typeface="Times New Roman" panose="02020603050405020304" pitchFamily="18" charset="0"/>
            </a:rPr>
            <a:t>COMANDO GENERAL</a:t>
          </a:r>
          <a:r>
            <a:rPr lang="es-CL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DEL PERSONAL</a:t>
          </a:r>
        </a:p>
        <a:p>
          <a:pPr algn="ctr"/>
          <a:r>
            <a:rPr lang="es-CL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División del Personal</a:t>
          </a:r>
          <a:endParaRPr lang="es-CL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</xdr:row>
      <xdr:rowOff>95250</xdr:rowOff>
    </xdr:from>
    <xdr:to>
      <xdr:col>13</xdr:col>
      <xdr:colOff>371475</xdr:colOff>
      <xdr:row>22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F7AEA11-75B8-DDCB-C367-12E1FC942395}"/>
            </a:ext>
          </a:extLst>
        </xdr:cNvPr>
        <xdr:cNvSpPr txBox="1"/>
      </xdr:nvSpPr>
      <xdr:spPr>
        <a:xfrm>
          <a:off x="361950" y="285750"/>
          <a:ext cx="9915525" cy="4010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Public Function dvrut(rut)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rut = Replace("0000" &amp; rut, ".", "", 1)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InStr(1, rut, "-") &gt; 0 Then rut = Left(rut, InStr(1, rut, "-") - 1)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rut = Right(rut, 8)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suma = 0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i = 1 To 8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suma = suma + Val(Mid(rut, i, 1)) * Val(Mid("32765432", i, 1))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Next i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dv = 11 - (suma Mod 11)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dv = 10 Then dv = "k"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dv = 11 Then dv = 0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dvrut = dv</a:t>
          </a:r>
          <a:br>
            <a:rPr lang="es-CL"/>
          </a:br>
          <a:r>
            <a:rPr lang="es-CL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 Function</a:t>
          </a:r>
          <a:endParaRPr lang="es-C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eserva\AppData\Local\Packages\Microsoft.Office.Desktop_8wekyb3d8bbwe\LocalCache\Roaming\Microsoft\AddIns\dvrut.xlam" TargetMode="External"/><Relationship Id="rId1" Type="http://schemas.openxmlformats.org/officeDocument/2006/relationships/externalLinkPath" Target="file:///C:\Users\reserva\AppData\Local\Packages\Microsoft.Office.Desktop_8wekyb3d8bbwe\LocalCache\Roaming\Microsoft\AddIns\dvru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definedNames>
      <definedName name="DVRUT"/>
    </definedNames>
    <sheetDataSet>
      <sheetData sheetId="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7:W16" totalsRowShown="0" headerRowDxfId="28" dataDxfId="27" tableBorderDxfId="26" headerRowCellStyle="Normal" dataCellStyle="Normal">
  <autoFilter ref="A7:W16" xr:uid="{00000000-0009-0000-0100-000001000000}"/>
  <tableColumns count="23">
    <tableColumn id="1" xr3:uid="{00000000-0010-0000-0000-000001000000}" name="Nº " dataDxfId="25" dataCellStyle="Normal">
      <calculatedColumnFormula>ROW()-ROW(Tabla1[[#Headers],[Nº ]])</calculatedColumnFormula>
    </tableColumn>
    <tableColumn id="2" xr3:uid="{00000000-0010-0000-0000-000002000000}" name="GR" dataDxfId="24" dataCellStyle="Normal"/>
    <tableColumn id="3" xr3:uid="{00000000-0010-0000-0000-000003000000}" name="NOMBRES" dataDxfId="23" dataCellStyle="Normal"/>
    <tableColumn id="4" xr3:uid="{00000000-0010-0000-0000-000004000000}" name="APELLIDO PAT." dataDxfId="22" dataCellStyle="Normal"/>
    <tableColumn id="5" xr3:uid="{00000000-0010-0000-0000-000005000000}" name="APELLIDO MAT." dataDxfId="21" dataCellStyle="Normal"/>
    <tableColumn id="6" xr3:uid="{00000000-0010-0000-0000-000006000000}" name="RUT" dataDxfId="20" dataCellStyle="Normal"/>
    <tableColumn id="16" xr3:uid="{00000000-0010-0000-0000-000010000000}" name="LARGO" dataDxfId="19" dataCellStyle="Normal">
      <calculatedColumnFormula>LEN(Tabla1[[#This Row],[RUT]])</calculatedColumnFormula>
    </tableColumn>
    <tableColumn id="17" xr3:uid="{00000000-0010-0000-0000-000011000000}" name="P1" dataDxfId="18" dataCellStyle="Normal">
      <calculatedColumnFormula>MID(Tabla1[[#This Row],[RUT]],3,1)</calculatedColumnFormula>
    </tableColumn>
    <tableColumn id="18" xr3:uid="{00000000-0010-0000-0000-000012000000}" name="P2" dataDxfId="17" dataCellStyle="Normal">
      <calculatedColumnFormula>MID(Tabla1[[#This Row],[RUT]],7,1)</calculatedColumnFormula>
    </tableColumn>
    <tableColumn id="19" xr3:uid="{00000000-0010-0000-0000-000013000000}" name="GUION" dataDxfId="16" dataCellStyle="Normal">
      <calculatedColumnFormula>MID(Tabla1[[#This Row],[RUT]],11,1)</calculatedColumnFormula>
    </tableColumn>
    <tableColumn id="20" xr3:uid="{00000000-0010-0000-0000-000014000000}" name="DVRUT" dataDxfId="15" dataCellStyle="Normal">
      <calculatedColumnFormula array="1">[1]!DVRUT(Tabla1[[#This Row],[RUT]])</calculatedColumnFormula>
    </tableColumn>
    <tableColumn id="21" xr3:uid="{00000000-0010-0000-0000-000015000000}" name="VALIDA RUN" dataDxfId="14" dataCellStyle="Normal">
      <calculatedColumnFormula>IF((RIGHT(Tabla1[[#This Row],[RUT]],1))="K",IF(RIGHT(Tabla1[[#This Row],[RUT]],1)=Tabla1[[#This Row],[DVRUT]],"CORRECTO","RUN MALO"),IF(VALUE(RIGHT(Tabla1[[#This Row],[RUT]],1))=Tabla1[[#This Row],[DVRUT]],"CORRECTO","RUN MALO"))</calculatedColumnFormula>
    </tableColumn>
    <tableColumn id="7" xr3:uid="{00000000-0010-0000-0000-000007000000}" name="CELULAR" dataDxfId="13" dataCellStyle="Normal"/>
    <tableColumn id="8" xr3:uid="{00000000-0010-0000-0000-000008000000}" name="CORREO" dataDxfId="12" dataCellStyle="Normal"/>
    <tableColumn id="9" xr3:uid="{00000000-0010-0000-0000-000009000000}" name="UAC" dataDxfId="11" dataCellStyle="Normal"/>
    <tableColumn id="25" xr3:uid="{00000000-0010-0000-0000-000019000000}" name="U. Abreviado" dataDxfId="10" dataCellStyle="Normal"/>
    <tableColumn id="10" xr3:uid="{00000000-0010-0000-0000-00000A000000}" name="UNIDAD" dataDxfId="9" dataCellStyle="Normal"/>
    <tableColumn id="11" xr3:uid="{00000000-0010-0000-0000-00000B000000}" name="FECHA ASCENSO" dataDxfId="8" dataCellStyle="Normal"/>
    <tableColumn id="12" xr3:uid="{00000000-0010-0000-0000-00000C000000}" name="AÑOS EN EL GRADO AL 31DIC2026" dataDxfId="0" dataCellStyle="Normal">
      <calculatedColumnFormula>INT(("31-12-2026"-R8)/365.25) &amp; "," &amp; INT(((("31-12-2026"-R8)/365.25) - INT(("31-12-2026"-R8)/365.25)) * 12)</calculatedColumnFormula>
    </tableColumn>
    <tableColumn id="13" xr3:uid="{00000000-0010-0000-0000-00000D000000}" name="REQUISITO" dataDxfId="7" dataCellStyle="Normal">
      <calculatedColumnFormula>IF(B8="ALF", "2,0",
IF(B8="STE", "5,0",
IF(B8="TTE", "6,0",
IF(B8="CAP", "7,0",
IF(B8="CBO", "4,0",
IF(B8="CB2", "5,0",
IF(B8="CB1", "5,0",
IF(B8="SG2", "5,0",
IF(B8="SG1", "5,0", "")))))))))</calculatedColumnFormula>
    </tableColumn>
    <tableColumn id="22" xr3:uid="{9B59B152-902B-4292-835B-45D414693E81}" name="PENDIENTE" dataDxfId="6">
      <calculatedColumnFormula>IF(T8 - S8 &lt;= 0, "Cumple",
   "Faltan " &amp; INT(T8 - S8) &amp; " años, " &amp;
   ROUND((T8 - S8 - INT(T8 - S8)) * 12, 0) &amp; " meses")</calculatedColumnFormula>
    </tableColumn>
    <tableColumn id="14" xr3:uid="{00000000-0010-0000-0000-00000E000000}" name="CORRESPONDE" dataDxfId="5" dataCellStyle="Normal">
      <calculatedColumnFormula>IF(Tabla1[[#This Row],[AÑOS EN EL GRADO AL 31DIC2026]]&gt;=Tabla1[[#This Row],[REQUISITO]],1,0)</calculatedColumnFormula>
    </tableColumn>
    <tableColumn id="15" xr3:uid="{00000000-0010-0000-0000-00000F000000}" name="OBS" dataDxfId="4" dataCellStyle="Norm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acran.raf@correo.com" TargetMode="External"/><Relationship Id="rId3" Type="http://schemas.openxmlformats.org/officeDocument/2006/relationships/hyperlink" Target="mailto:fsalas.ing@correo.com" TargetMode="External"/><Relationship Id="rId7" Type="http://schemas.openxmlformats.org/officeDocument/2006/relationships/hyperlink" Target="mailto:gabrielbadillap@correo.com" TargetMode="External"/><Relationship Id="rId12" Type="http://schemas.openxmlformats.org/officeDocument/2006/relationships/table" Target="../tables/table1.xml"/><Relationship Id="rId2" Type="http://schemas.openxmlformats.org/officeDocument/2006/relationships/hyperlink" Target="mailto:osantandero1976@correo.com" TargetMode="External"/><Relationship Id="rId1" Type="http://schemas.openxmlformats.org/officeDocument/2006/relationships/hyperlink" Target="mailto:hmunozar@ferddee.com" TargetMode="External"/><Relationship Id="rId6" Type="http://schemas.openxmlformats.org/officeDocument/2006/relationships/hyperlink" Target="mailto:oswaldojaures27@correo.com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jcvred14@correo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juan.vergara@correo.com" TargetMode="External"/><Relationship Id="rId9" Type="http://schemas.openxmlformats.org/officeDocument/2006/relationships/hyperlink" Target="mailto:javierhadriang@correo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A1:W16"/>
  <sheetViews>
    <sheetView tabSelected="1" topLeftCell="A13" zoomScale="77" zoomScaleNormal="77" zoomScaleSheetLayoutView="118" workbookViewId="0">
      <selection activeCell="S15" sqref="S15"/>
    </sheetView>
  </sheetViews>
  <sheetFormatPr baseColWidth="10" defaultColWidth="11.42578125" defaultRowHeight="15.75" x14ac:dyDescent="0.25"/>
  <cols>
    <col min="1" max="1" width="5.5703125" style="1" customWidth="1"/>
    <col min="2" max="2" width="6.85546875" style="3" customWidth="1"/>
    <col min="3" max="3" width="20" style="6" bestFit="1" customWidth="1"/>
    <col min="4" max="4" width="16.7109375" style="6" customWidth="1"/>
    <col min="5" max="5" width="18" style="6" customWidth="1"/>
    <col min="6" max="6" width="14.5703125" style="6" bestFit="1" customWidth="1"/>
    <col min="7" max="7" width="15.28515625" style="1" customWidth="1"/>
    <col min="8" max="8" width="3.140625" style="1" customWidth="1"/>
    <col min="9" max="9" width="3.5703125" style="1" customWidth="1"/>
    <col min="10" max="10" width="3.7109375" style="1" customWidth="1"/>
    <col min="11" max="11" width="13.5703125" style="1" customWidth="1"/>
    <col min="12" max="12" width="15.28515625" style="1" bestFit="1" customWidth="1"/>
    <col min="13" max="13" width="14.28515625" style="1" customWidth="1"/>
    <col min="14" max="14" width="31.28515625" style="1" bestFit="1" customWidth="1"/>
    <col min="15" max="15" width="13.28515625" style="1" customWidth="1"/>
    <col min="16" max="16" width="18.5703125" style="1" bestFit="1" customWidth="1"/>
    <col min="17" max="17" width="29.140625" style="3" bestFit="1" customWidth="1"/>
    <col min="18" max="18" width="11.5703125" style="3" customWidth="1"/>
    <col min="19" max="19" width="20.28515625" style="3" customWidth="1"/>
    <col min="20" max="20" width="16.85546875" style="18" customWidth="1"/>
    <col min="21" max="21" width="25.42578125" style="18" customWidth="1"/>
    <col min="22" max="22" width="19.28515625" style="1" customWidth="1"/>
    <col min="23" max="23" width="12.42578125" style="1" customWidth="1"/>
    <col min="24" max="16384" width="11.42578125" style="1"/>
  </cols>
  <sheetData>
    <row r="1" spans="1:23" x14ac:dyDescent="0.25">
      <c r="A1" s="21"/>
      <c r="B1" s="21"/>
      <c r="C1" s="21"/>
      <c r="D1" s="2"/>
      <c r="E1" s="2"/>
      <c r="F1" s="2"/>
      <c r="W1" s="5" t="s">
        <v>3</v>
      </c>
    </row>
    <row r="2" spans="1:23" x14ac:dyDescent="0.25">
      <c r="A2" s="21"/>
      <c r="B2" s="21"/>
      <c r="C2" s="21"/>
      <c r="D2" s="2"/>
      <c r="E2" s="2"/>
      <c r="F2" s="2"/>
    </row>
    <row r="3" spans="1:23" x14ac:dyDescent="0.25">
      <c r="A3" s="21"/>
      <c r="B3" s="21"/>
      <c r="C3" s="21"/>
      <c r="D3" s="2"/>
      <c r="E3" s="2"/>
      <c r="F3" s="2"/>
    </row>
    <row r="4" spans="1:23" ht="10.5" customHeight="1" x14ac:dyDescent="0.25">
      <c r="A4" s="4"/>
      <c r="B4" s="5"/>
      <c r="C4" s="2"/>
      <c r="D4" s="2"/>
      <c r="E4" s="2"/>
      <c r="F4" s="2"/>
    </row>
    <row r="5" spans="1:23" ht="15.75" customHeight="1" x14ac:dyDescent="0.25">
      <c r="A5" s="22" t="s">
        <v>4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</row>
    <row r="6" spans="1:23" ht="9.75" customHeight="1" x14ac:dyDescent="0.25"/>
    <row r="7" spans="1:23" s="3" customFormat="1" ht="51.75" customHeight="1" x14ac:dyDescent="0.25">
      <c r="A7" s="12" t="s">
        <v>5</v>
      </c>
      <c r="B7" s="12" t="s">
        <v>67</v>
      </c>
      <c r="C7" s="12" t="s">
        <v>6</v>
      </c>
      <c r="D7" s="12" t="s">
        <v>7</v>
      </c>
      <c r="E7" s="12" t="s">
        <v>8</v>
      </c>
      <c r="F7" s="12" t="s">
        <v>1</v>
      </c>
      <c r="G7" s="13" t="s">
        <v>9</v>
      </c>
      <c r="H7" s="13" t="s">
        <v>10</v>
      </c>
      <c r="I7" s="13" t="s">
        <v>11</v>
      </c>
      <c r="J7" s="13" t="s">
        <v>12</v>
      </c>
      <c r="K7" s="13" t="s">
        <v>13</v>
      </c>
      <c r="L7" s="13" t="s">
        <v>65</v>
      </c>
      <c r="M7" s="13" t="s">
        <v>14</v>
      </c>
      <c r="N7" s="13" t="s">
        <v>66</v>
      </c>
      <c r="O7" s="13" t="s">
        <v>0</v>
      </c>
      <c r="P7" s="13" t="s">
        <v>64</v>
      </c>
      <c r="Q7" s="13" t="s">
        <v>15</v>
      </c>
      <c r="R7" s="14" t="s">
        <v>16</v>
      </c>
      <c r="S7" s="14" t="s">
        <v>79</v>
      </c>
      <c r="T7" s="13" t="s">
        <v>17</v>
      </c>
      <c r="U7" s="13" t="s">
        <v>78</v>
      </c>
      <c r="V7" s="13" t="s">
        <v>18</v>
      </c>
      <c r="W7" s="13" t="s">
        <v>19</v>
      </c>
    </row>
    <row r="8" spans="1:23" customFormat="1" ht="15" x14ac:dyDescent="0.25">
      <c r="A8" s="7">
        <f>ROW()-ROW(Tabla1[[#Headers],[Nº ]])</f>
        <v>1</v>
      </c>
      <c r="B8" s="7" t="s">
        <v>30</v>
      </c>
      <c r="C8" s="7" t="s">
        <v>40</v>
      </c>
      <c r="D8" s="7" t="s">
        <v>41</v>
      </c>
      <c r="E8" s="7" t="s">
        <v>34</v>
      </c>
      <c r="F8" s="8" t="s">
        <v>77</v>
      </c>
      <c r="G8" s="9">
        <f>LEN(Tabla1[[#This Row],[RUT]])</f>
        <v>12</v>
      </c>
      <c r="H8" s="9" t="str">
        <f>MID(Tabla1[[#This Row],[RUT]],3,1)</f>
        <v>.</v>
      </c>
      <c r="I8" s="9" t="str">
        <f>MID(Tabla1[[#This Row],[RUT]],7,1)</f>
        <v>.</v>
      </c>
      <c r="J8" s="9" t="str">
        <f>MID(Tabla1[[#This Row],[RUT]],11,1)</f>
        <v>-</v>
      </c>
      <c r="K8" s="10" cm="1">
        <f t="array" ref="K8">[1]!DVRUT(Tabla1[[#This Row],[RUT]])</f>
        <v>5</v>
      </c>
      <c r="L8" s="9" t="str">
        <f>IF((RIGHT(Tabla1[[#This Row],[RUT]],1))="K",IF(RIGHT(Tabla1[[#This Row],[RUT]],1)=Tabla1[[#This Row],[DVRUT]],"CORRECTO","RUN MALO"),IF(VALUE(RIGHT(Tabla1[[#This Row],[RUT]],1))=Tabla1[[#This Row],[DVRUT]],"CORRECTO","RUN MALO"))</f>
        <v>RUN MALO</v>
      </c>
      <c r="M8" s="8"/>
      <c r="N8" s="15" t="s">
        <v>68</v>
      </c>
      <c r="O8" s="7" t="s">
        <v>2</v>
      </c>
      <c r="P8" s="7" t="s">
        <v>62</v>
      </c>
      <c r="Q8" s="7" t="s">
        <v>62</v>
      </c>
      <c r="R8" s="11">
        <v>44743</v>
      </c>
      <c r="S8" s="19" t="str">
        <f t="shared" ref="S8:S16" si="0">INT(("31-12-2026"-R8)/365.25) &amp; "," &amp; INT(((("31-12-2026"-R8)/365.25) - INT(("31-12-2026"-R8)/365.25)) * 12)</f>
        <v>4,6</v>
      </c>
      <c r="T8" s="19" t="str">
        <f t="shared" ref="T8:T16" si="1">IF(B8="ALF", "2,0",
IF(B8="STE", "5,0",
IF(B8="TTE", "6,0",
IF(B8="CAP", "7,0",
IF(B8="CBO", "4,0",
IF(B8="CB2", "5,0",
IF(B8="CB1", "5,0",
IF(B8="SG2", "5,0",
IF(B8="SG1", "5,0", "")))))))))</f>
        <v>7,0</v>
      </c>
      <c r="U8" s="20" t="str">
        <f t="shared" ref="U8:U16" si="2">IF(T8 - S8 &lt;= 0, "Cumple",
   "Faltan " &amp; INT(T8 - S8) &amp; " años, " &amp;
   ROUND((T8 - S8 - INT(T8 - S8)) * 12, 0) &amp; " meses")</f>
        <v>Faltan 2 años, 5 meses</v>
      </c>
      <c r="V8" s="7">
        <f>IF(Tabla1[[#This Row],[AÑOS EN EL GRADO AL 31DIC2026]]&gt;=Tabla1[[#This Row],[REQUISITO]],1,0)</f>
        <v>0</v>
      </c>
      <c r="W8" s="7"/>
    </row>
    <row r="9" spans="1:23" customFormat="1" ht="15" x14ac:dyDescent="0.25">
      <c r="A9" s="7">
        <f>ROW()-ROW(Tabla1[[#Headers],[Nº ]])</f>
        <v>2</v>
      </c>
      <c r="B9" s="7" t="s">
        <v>30</v>
      </c>
      <c r="C9" s="7" t="s">
        <v>42</v>
      </c>
      <c r="D9" s="7" t="s">
        <v>39</v>
      </c>
      <c r="E9" s="7" t="s">
        <v>29</v>
      </c>
      <c r="F9" s="8" t="s">
        <v>43</v>
      </c>
      <c r="G9" s="9">
        <f>LEN(Tabla1[[#This Row],[RUT]])</f>
        <v>12</v>
      </c>
      <c r="H9" s="9" t="str">
        <f>MID(Tabla1[[#This Row],[RUT]],3,1)</f>
        <v>.</v>
      </c>
      <c r="I9" s="9" t="str">
        <f>MID(Tabla1[[#This Row],[RUT]],7,1)</f>
        <v>.</v>
      </c>
      <c r="J9" s="9" t="str">
        <f>MID(Tabla1[[#This Row],[RUT]],11,1)</f>
        <v>-</v>
      </c>
      <c r="K9" s="10" cm="1">
        <f t="array" ref="K9">[1]!DVRUT(Tabla1[[#This Row],[RUT]])</f>
        <v>8</v>
      </c>
      <c r="L9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9" s="17"/>
      <c r="N9" s="16" t="s">
        <v>69</v>
      </c>
      <c r="O9" s="7" t="s">
        <v>2</v>
      </c>
      <c r="P9" s="7" t="s">
        <v>62</v>
      </c>
      <c r="Q9" s="7" t="s">
        <v>58</v>
      </c>
      <c r="R9" s="11">
        <v>43973</v>
      </c>
      <c r="S9" s="19" t="str">
        <f t="shared" si="0"/>
        <v>6,7</v>
      </c>
      <c r="T9" s="19" t="str">
        <f t="shared" si="1"/>
        <v>7,0</v>
      </c>
      <c r="U9" s="20" t="str">
        <f t="shared" si="2"/>
        <v>Faltan 0 años, 4 meses</v>
      </c>
      <c r="V9" s="7">
        <f>IF(Tabla1[[#This Row],[AÑOS EN EL GRADO AL 31DIC2026]]&gt;=Tabla1[[#This Row],[REQUISITO]],1,0)</f>
        <v>0</v>
      </c>
      <c r="W9" s="7"/>
    </row>
    <row r="10" spans="1:23" customFormat="1" ht="15" x14ac:dyDescent="0.25">
      <c r="A10" s="7">
        <f>ROW()-ROW(Tabla1[[#Headers],[Nº ]])</f>
        <v>3</v>
      </c>
      <c r="B10" s="7" t="s">
        <v>21</v>
      </c>
      <c r="C10" s="7" t="s">
        <v>44</v>
      </c>
      <c r="D10" s="7" t="s">
        <v>35</v>
      </c>
      <c r="E10" s="7" t="s">
        <v>45</v>
      </c>
      <c r="F10" s="8" t="s">
        <v>46</v>
      </c>
      <c r="G10" s="9">
        <f>LEN(Tabla1[[#This Row],[RUT]])</f>
        <v>12</v>
      </c>
      <c r="H10" s="9" t="str">
        <f>MID(Tabla1[[#This Row],[RUT]],3,1)</f>
        <v>.</v>
      </c>
      <c r="I10" s="9" t="str">
        <f>MID(Tabla1[[#This Row],[RUT]],7,1)</f>
        <v>.</v>
      </c>
      <c r="J10" s="9" t="str">
        <f>MID(Tabla1[[#This Row],[RUT]],11,1)</f>
        <v>-</v>
      </c>
      <c r="K10" s="10" cm="1">
        <f t="array" ref="K10">[1]!DVRUT(Tabla1[[#This Row],[RUT]])</f>
        <v>2</v>
      </c>
      <c r="L10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0" s="8"/>
      <c r="N10" s="16" t="s">
        <v>70</v>
      </c>
      <c r="O10" s="7" t="s">
        <v>2</v>
      </c>
      <c r="P10" s="7" t="s">
        <v>62</v>
      </c>
      <c r="Q10" s="7" t="s">
        <v>58</v>
      </c>
      <c r="R10" s="11">
        <v>43276</v>
      </c>
      <c r="S10" s="19" t="str">
        <f t="shared" si="0"/>
        <v>8,6</v>
      </c>
      <c r="T10" s="19" t="str">
        <f t="shared" si="1"/>
        <v>6,0</v>
      </c>
      <c r="U10" s="20" t="str">
        <f t="shared" si="2"/>
        <v>Cumple</v>
      </c>
      <c r="V10" s="7">
        <f>IF(Tabla1[[#This Row],[AÑOS EN EL GRADO AL 31DIC2026]]&gt;=Tabla1[[#This Row],[REQUISITO]],1,0)</f>
        <v>1</v>
      </c>
      <c r="W10" s="7"/>
    </row>
    <row r="11" spans="1:23" customFormat="1" ht="15" x14ac:dyDescent="0.25">
      <c r="A11" s="7">
        <f>ROW()-ROW(Tabla1[[#Headers],[Nº ]])</f>
        <v>4</v>
      </c>
      <c r="B11" s="7" t="s">
        <v>27</v>
      </c>
      <c r="C11" s="7" t="s">
        <v>36</v>
      </c>
      <c r="D11" s="7" t="s">
        <v>59</v>
      </c>
      <c r="E11" s="7" t="s">
        <v>60</v>
      </c>
      <c r="F11" s="8" t="s">
        <v>61</v>
      </c>
      <c r="G11" s="9">
        <f>LEN(Tabla1[[#This Row],[RUT]])</f>
        <v>12</v>
      </c>
      <c r="H11" s="9" t="str">
        <f>MID(Tabla1[[#This Row],[RUT]],3,1)</f>
        <v>.</v>
      </c>
      <c r="I11" s="9" t="str">
        <f>MID(Tabla1[[#This Row],[RUT]],7,1)</f>
        <v>.</v>
      </c>
      <c r="J11" s="9" t="str">
        <f>MID(Tabla1[[#This Row],[RUT]],11,1)</f>
        <v>-</v>
      </c>
      <c r="K11" s="10" cm="1">
        <f t="array" ref="K11">[1]!DVRUT(Tabla1[[#This Row],[RUT]])</f>
        <v>5</v>
      </c>
      <c r="L11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1" s="8"/>
      <c r="N11" s="16" t="s">
        <v>71</v>
      </c>
      <c r="O11" s="7" t="s">
        <v>2</v>
      </c>
      <c r="P11" s="7" t="s">
        <v>62</v>
      </c>
      <c r="Q11" s="7" t="s">
        <v>58</v>
      </c>
      <c r="R11" s="11">
        <v>45560</v>
      </c>
      <c r="S11" s="19" t="str">
        <f t="shared" si="0"/>
        <v>2,3</v>
      </c>
      <c r="T11" s="19" t="str">
        <f t="shared" si="1"/>
        <v>2,0</v>
      </c>
      <c r="U11" s="20" t="str">
        <f t="shared" si="2"/>
        <v>Cumple</v>
      </c>
      <c r="V11" s="7">
        <f>IF(Tabla1[[#This Row],[AÑOS EN EL GRADO AL 31DIC2026]]&gt;=Tabla1[[#This Row],[REQUISITO]],1,0)</f>
        <v>1</v>
      </c>
      <c r="W11" s="7"/>
    </row>
    <row r="12" spans="1:23" customFormat="1" ht="15" x14ac:dyDescent="0.25">
      <c r="A12" s="7">
        <f>ROW()-ROW(Tabla1[[#Headers],[Nº ]])</f>
        <v>5</v>
      </c>
      <c r="B12" s="7" t="s">
        <v>38</v>
      </c>
      <c r="C12" s="7" t="s">
        <v>49</v>
      </c>
      <c r="D12" s="7" t="s">
        <v>31</v>
      </c>
      <c r="E12" s="7" t="s">
        <v>48</v>
      </c>
      <c r="F12" s="8" t="s">
        <v>47</v>
      </c>
      <c r="G12" s="9">
        <f>LEN(Tabla1[[#This Row],[RUT]])</f>
        <v>12</v>
      </c>
      <c r="H12" s="9" t="str">
        <f>MID(Tabla1[[#This Row],[RUT]],3,1)</f>
        <v>.</v>
      </c>
      <c r="I12" s="9" t="str">
        <f>MID(Tabla1[[#This Row],[RUT]],7,1)</f>
        <v>.</v>
      </c>
      <c r="J12" s="9" t="str">
        <f>MID(Tabla1[[#This Row],[RUT]],11,1)</f>
        <v>-</v>
      </c>
      <c r="K12" s="10" cm="1">
        <f t="array" ref="K12">[1]!DVRUT(Tabla1[[#This Row],[RUT]])</f>
        <v>3</v>
      </c>
      <c r="L12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2" s="8"/>
      <c r="N12" s="16" t="s">
        <v>72</v>
      </c>
      <c r="O12" s="7" t="s">
        <v>2</v>
      </c>
      <c r="P12" s="7" t="s">
        <v>62</v>
      </c>
      <c r="Q12" s="7" t="s">
        <v>58</v>
      </c>
      <c r="R12" s="11">
        <v>45102</v>
      </c>
      <c r="S12" s="19" t="str">
        <f t="shared" si="0"/>
        <v>3,6</v>
      </c>
      <c r="T12" s="19" t="str">
        <f t="shared" si="1"/>
        <v>5,0</v>
      </c>
      <c r="U12" s="20" t="str">
        <f t="shared" si="2"/>
        <v>Faltan 1 años, 5 meses</v>
      </c>
      <c r="V12" s="7">
        <f>IF(Tabla1[[#This Row],[AÑOS EN EL GRADO AL 31DIC2026]]&gt;=Tabla1[[#This Row],[REQUISITO]],1,0)</f>
        <v>0</v>
      </c>
      <c r="W12" s="7"/>
    </row>
    <row r="13" spans="1:23" customFormat="1" ht="15" x14ac:dyDescent="0.25">
      <c r="A13" s="7">
        <f>ROW()-ROW(Tabla1[[#Headers],[Nº ]])</f>
        <v>6</v>
      </c>
      <c r="B13" s="7" t="s">
        <v>32</v>
      </c>
      <c r="C13" s="7" t="s">
        <v>25</v>
      </c>
      <c r="D13" s="7" t="s">
        <v>31</v>
      </c>
      <c r="E13" s="7" t="s">
        <v>28</v>
      </c>
      <c r="F13" s="8" t="s">
        <v>63</v>
      </c>
      <c r="G13" s="9">
        <f>LEN(Tabla1[[#This Row],[RUT]])</f>
        <v>12</v>
      </c>
      <c r="H13" s="9" t="str">
        <f>MID(Tabla1[[#This Row],[RUT]],3,1)</f>
        <v>.</v>
      </c>
      <c r="I13" s="9" t="str">
        <f>MID(Tabla1[[#This Row],[RUT]],7,1)</f>
        <v>.</v>
      </c>
      <c r="J13" s="9" t="str">
        <f>MID(Tabla1[[#This Row],[RUT]],11,1)</f>
        <v>-</v>
      </c>
      <c r="K13" s="10" cm="1">
        <f t="array" ref="K13">[1]!DVRUT(Tabla1[[#This Row],[RUT]])</f>
        <v>0</v>
      </c>
      <c r="L13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3" s="17"/>
      <c r="N13" s="16" t="s">
        <v>73</v>
      </c>
      <c r="O13" s="7" t="s">
        <v>2</v>
      </c>
      <c r="P13" s="7" t="s">
        <v>62</v>
      </c>
      <c r="Q13" s="7" t="s">
        <v>58</v>
      </c>
      <c r="R13" s="11">
        <v>43276</v>
      </c>
      <c r="S13" s="19" t="str">
        <f t="shared" si="0"/>
        <v>8,6</v>
      </c>
      <c r="T13" s="19" t="str">
        <f t="shared" si="1"/>
        <v>5,0</v>
      </c>
      <c r="U13" s="20" t="str">
        <f t="shared" si="2"/>
        <v>Cumple</v>
      </c>
      <c r="V13" s="7">
        <f>IF(Tabla1[[#This Row],[AÑOS EN EL GRADO AL 31DIC2026]]&gt;=Tabla1[[#This Row],[REQUISITO]],1,0)</f>
        <v>1</v>
      </c>
      <c r="W13" s="7"/>
    </row>
    <row r="14" spans="1:23" customFormat="1" ht="15" x14ac:dyDescent="0.25">
      <c r="A14" s="7">
        <f>ROW()-ROW(Tabla1[[#Headers],[Nº ]])</f>
        <v>7</v>
      </c>
      <c r="B14" s="7" t="s">
        <v>23</v>
      </c>
      <c r="C14" s="7" t="s">
        <v>50</v>
      </c>
      <c r="D14" s="7" t="s">
        <v>51</v>
      </c>
      <c r="E14" s="7" t="s">
        <v>52</v>
      </c>
      <c r="F14" s="8" t="s">
        <v>53</v>
      </c>
      <c r="G14" s="9">
        <f>LEN(Tabla1[[#This Row],[RUT]])</f>
        <v>12</v>
      </c>
      <c r="H14" s="9" t="str">
        <f>MID(Tabla1[[#This Row],[RUT]],3,1)</f>
        <v>.</v>
      </c>
      <c r="I14" s="9" t="str">
        <f>MID(Tabla1[[#This Row],[RUT]],7,1)</f>
        <v>.</v>
      </c>
      <c r="J14" s="9" t="str">
        <f>MID(Tabla1[[#This Row],[RUT]],11,1)</f>
        <v>-</v>
      </c>
      <c r="K14" s="10" cm="1">
        <f t="array" ref="K14">[1]!DVRUT(Tabla1[[#This Row],[RUT]])</f>
        <v>3</v>
      </c>
      <c r="L14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4" s="8"/>
      <c r="N14" s="16" t="s">
        <v>74</v>
      </c>
      <c r="O14" s="7" t="s">
        <v>2</v>
      </c>
      <c r="P14" s="7" t="s">
        <v>62</v>
      </c>
      <c r="Q14" s="7" t="s">
        <v>58</v>
      </c>
      <c r="R14" s="11">
        <v>44068</v>
      </c>
      <c r="S14" s="19" t="str">
        <f t="shared" si="0"/>
        <v>6,4</v>
      </c>
      <c r="T14" s="19" t="str">
        <f t="shared" si="1"/>
        <v>5,0</v>
      </c>
      <c r="U14" s="20" t="str">
        <f t="shared" si="2"/>
        <v>Cumple</v>
      </c>
      <c r="V14" s="7">
        <f>IF(Tabla1[[#This Row],[AÑOS EN EL GRADO AL 31DIC2026]]&gt;=Tabla1[[#This Row],[REQUISITO]],1,0)</f>
        <v>1</v>
      </c>
      <c r="W14" s="7"/>
    </row>
    <row r="15" spans="1:23" customFormat="1" ht="15" x14ac:dyDescent="0.25">
      <c r="A15" s="7">
        <f>ROW()-ROW(Tabla1[[#Headers],[Nº ]])</f>
        <v>8</v>
      </c>
      <c r="B15" s="7" t="s">
        <v>22</v>
      </c>
      <c r="C15" s="7" t="s">
        <v>54</v>
      </c>
      <c r="D15" s="7" t="s">
        <v>37</v>
      </c>
      <c r="E15" s="7" t="s">
        <v>33</v>
      </c>
      <c r="F15" s="8" t="s">
        <v>55</v>
      </c>
      <c r="G15" s="9">
        <f>LEN(Tabla1[[#This Row],[RUT]])</f>
        <v>12</v>
      </c>
      <c r="H15" s="9" t="str">
        <f>MID(Tabla1[[#This Row],[RUT]],3,1)</f>
        <v>.</v>
      </c>
      <c r="I15" s="9" t="str">
        <f>MID(Tabla1[[#This Row],[RUT]],7,1)</f>
        <v>.</v>
      </c>
      <c r="J15" s="9" t="str">
        <f>MID(Tabla1[[#This Row],[RUT]],11,1)</f>
        <v>-</v>
      </c>
      <c r="K15" s="10" cm="1">
        <f t="array" ref="K15">[1]!DVRUT(Tabla1[[#This Row],[RUT]])</f>
        <v>7</v>
      </c>
      <c r="L15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5" s="8"/>
      <c r="N15" s="16" t="s">
        <v>75</v>
      </c>
      <c r="O15" s="7" t="s">
        <v>2</v>
      </c>
      <c r="P15" s="7" t="s">
        <v>62</v>
      </c>
      <c r="Q15" s="7" t="s">
        <v>58</v>
      </c>
      <c r="R15" s="11">
        <v>44007</v>
      </c>
      <c r="S15" s="19" t="str">
        <f t="shared" si="0"/>
        <v>6,6</v>
      </c>
      <c r="T15" s="19" t="str">
        <f t="shared" si="1"/>
        <v>5,0</v>
      </c>
      <c r="U15" s="20" t="str">
        <f t="shared" si="2"/>
        <v>Cumple</v>
      </c>
      <c r="V15" s="7">
        <f>IF(Tabla1[[#This Row],[AÑOS EN EL GRADO AL 31DIC2026]]&gt;=Tabla1[[#This Row],[REQUISITO]],1,0)</f>
        <v>1</v>
      </c>
      <c r="W15" s="7"/>
    </row>
    <row r="16" spans="1:23" customFormat="1" ht="15" x14ac:dyDescent="0.25">
      <c r="A16" s="7">
        <f>ROW()-ROW(Tabla1[[#Headers],[Nº ]])</f>
        <v>9</v>
      </c>
      <c r="B16" s="7" t="s">
        <v>20</v>
      </c>
      <c r="C16" s="7" t="s">
        <v>56</v>
      </c>
      <c r="D16" s="7" t="s">
        <v>24</v>
      </c>
      <c r="E16" s="7" t="s">
        <v>26</v>
      </c>
      <c r="F16" s="8" t="s">
        <v>57</v>
      </c>
      <c r="G16" s="9">
        <f>LEN(Tabla1[[#This Row],[RUT]])</f>
        <v>12</v>
      </c>
      <c r="H16" s="9" t="str">
        <f>MID(Tabla1[[#This Row],[RUT]],3,1)</f>
        <v>.</v>
      </c>
      <c r="I16" s="9" t="str">
        <f>MID(Tabla1[[#This Row],[RUT]],7,1)</f>
        <v>.</v>
      </c>
      <c r="J16" s="9" t="str">
        <f>MID(Tabla1[[#This Row],[RUT]],11,1)</f>
        <v>-</v>
      </c>
      <c r="K16" s="10" cm="1">
        <f t="array" ref="K16">[1]!DVRUT(Tabla1[[#This Row],[RUT]])</f>
        <v>2</v>
      </c>
      <c r="L16" s="9" t="str">
        <f>IF((RIGHT(Tabla1[[#This Row],[RUT]],1))="K",IF(RIGHT(Tabla1[[#This Row],[RUT]],1)=Tabla1[[#This Row],[DVRUT]],"CORRECTO","RUN MALO"),IF(VALUE(RIGHT(Tabla1[[#This Row],[RUT]],1))=Tabla1[[#This Row],[DVRUT]],"CORRECTO","RUN MALO"))</f>
        <v>CORRECTO</v>
      </c>
      <c r="M16" s="8"/>
      <c r="N16" s="15" t="s">
        <v>76</v>
      </c>
      <c r="O16" s="7" t="s">
        <v>2</v>
      </c>
      <c r="P16" s="7" t="s">
        <v>62</v>
      </c>
      <c r="Q16" s="7" t="s">
        <v>58</v>
      </c>
      <c r="R16" s="11">
        <v>44007</v>
      </c>
      <c r="S16" s="19" t="str">
        <f t="shared" si="0"/>
        <v>6,6</v>
      </c>
      <c r="T16" s="19" t="str">
        <f t="shared" si="1"/>
        <v>4,0</v>
      </c>
      <c r="U16" s="20" t="str">
        <f t="shared" si="2"/>
        <v>Cumple</v>
      </c>
      <c r="V16" s="7">
        <f>IF(Tabla1[[#This Row],[AÑOS EN EL GRADO AL 31DIC2026]]&gt;=Tabla1[[#This Row],[REQUISITO]],1,0)</f>
        <v>1</v>
      </c>
      <c r="W16" s="7"/>
    </row>
  </sheetData>
  <mergeCells count="4">
    <mergeCell ref="A1:C1"/>
    <mergeCell ref="A2:C2"/>
    <mergeCell ref="A3:C3"/>
    <mergeCell ref="A5:W5"/>
  </mergeCells>
  <phoneticPr fontId="6" type="noConversion"/>
  <conditionalFormatting sqref="F8:F16">
    <cfRule type="duplicateValues" dxfId="3" priority="67" stopIfTrue="1"/>
  </conditionalFormatting>
  <conditionalFormatting sqref="L8:L16">
    <cfRule type="containsText" dxfId="2" priority="3" operator="containsText" text="RUN MALO">
      <formula>NOT(ISERROR(SEARCH("RUN MALO",L8)))</formula>
    </cfRule>
    <cfRule type="containsText" dxfId="1" priority="4" operator="containsText" text="CORRECTO">
      <formula>NOT(ISERROR(SEARCH("CORRECTO",L8)))</formula>
    </cfRule>
  </conditionalFormatting>
  <hyperlinks>
    <hyperlink ref="N8" r:id="rId1" xr:uid="{136A3BEC-CBAE-4AF2-9F6F-A871640248A4}"/>
    <hyperlink ref="N9" r:id="rId2" xr:uid="{DF24B826-AB14-4D3E-BA50-F750813A65C8}"/>
    <hyperlink ref="N10" r:id="rId3" xr:uid="{AE25ECA2-C17A-4EB9-8E9E-B714C437B97F}"/>
    <hyperlink ref="N12" r:id="rId4" xr:uid="{EB567E92-340D-40AF-A429-5384B8117C01}"/>
    <hyperlink ref="N13" r:id="rId5" xr:uid="{B56EBAA8-66DD-4F70-A666-2FB96BFE5B6D}"/>
    <hyperlink ref="N14" r:id="rId6" xr:uid="{18CFD847-72A1-4B99-802C-2C8E1E3C4AC1}"/>
    <hyperlink ref="N15" r:id="rId7" xr:uid="{A49214FE-E6A7-4D59-AEE9-4C289EC08369}"/>
    <hyperlink ref="N11" r:id="rId8" xr:uid="{96F051C1-2530-4967-AEE3-3546DFFA8C99}"/>
    <hyperlink ref="N16" r:id="rId9" xr:uid="{D896FDFB-81C3-4719-9863-E4F1EC27C63C}"/>
  </hyperlinks>
  <pageMargins left="0.25" right="0.25" top="0.75" bottom="0.75" header="0.3" footer="0.3"/>
  <pageSetup paperSize="170" scale="56" fitToHeight="0" orientation="landscape" r:id="rId10"/>
  <drawing r:id="rId11"/>
  <tableParts count="1">
    <tablePart r:id="rId1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8" id="{F931FE99-8D37-4A03-80EE-507B9DB20707}">
            <x14:iconSet iconSet="3Symbols2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ymbols2" iconId="0"/>
              <x14:cfIcon iconSet="3Symbols2" iconId="2"/>
              <x14:cfIcon iconSet="NoIcons" iconId="0"/>
            </x14:iconSet>
          </x14:cfRule>
          <xm:sqref>V8:V16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9FFE3-0270-4AF8-80F4-F40EB25AF7EB}">
  <sheetPr codeName="Hoja6"/>
  <dimension ref="A1"/>
  <sheetViews>
    <sheetView workbookViewId="0">
      <selection activeCell="F50" sqref="F50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listado alumnos</vt:lpstr>
      <vt:lpstr>DVRUT</vt:lpstr>
      <vt:lpstr>'listado alumnos'!Área_de_impresión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cboldrinia</dc:creator>
  <cp:keywords/>
  <dc:description/>
  <cp:lastModifiedBy>Jose Luis Marroquin</cp:lastModifiedBy>
  <cp:revision/>
  <cp:lastPrinted>2023-08-10T18:17:40Z</cp:lastPrinted>
  <dcterms:created xsi:type="dcterms:W3CDTF">2015-03-18T15:48:40Z</dcterms:created>
  <dcterms:modified xsi:type="dcterms:W3CDTF">2026-03-05T14:18:05Z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{1A067545-A4E2-4FA1-8094-0D7902669705}</vt:lpwstr>
  </property>
  <property fmtid="{D5CDD505-2E9C-101B-9397-08002B2CF9AE}" pid="3" name="DLPManualFileClassificationLastModifiedBy">
    <vt:lpwstr>EJERCITODECHILE\CBoldriniA</vt:lpwstr>
  </property>
  <property fmtid="{D5CDD505-2E9C-101B-9397-08002B2CF9AE}" pid="4" name="DLPManualFileClassificationLastModificationDate">
    <vt:lpwstr>1554909854</vt:lpwstr>
  </property>
  <property fmtid="{D5CDD505-2E9C-101B-9397-08002B2CF9AE}" pid="5" name="DLPManualFileClassificationVersion">
    <vt:lpwstr>11.0.500.58</vt:lpwstr>
  </property>
</Properties>
</file>